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Strategic Budgeting" sheetId="18" r:id="rId1"/>
  </sheets>
  <externalReferences>
    <externalReference r:id="rId2"/>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G35" i="18" l="1"/>
  <c r="G34" i="18"/>
  <c r="G33" i="18"/>
  <c r="G29" i="18"/>
  <c r="F35" i="18"/>
  <c r="F34" i="18"/>
  <c r="F33" i="18"/>
  <c r="F29" i="18"/>
  <c r="F37" i="18"/>
  <c r="G37" i="18"/>
  <c r="G36" i="18"/>
  <c r="G32" i="18"/>
  <c r="F36" i="18"/>
  <c r="F32" i="18"/>
  <c r="C38" i="18"/>
  <c r="C30" i="18"/>
  <c r="C32" i="18" l="1"/>
  <c r="C35" i="18"/>
  <c r="C34" i="18"/>
  <c r="C33" i="18"/>
  <c r="C37" i="18"/>
  <c r="C29" i="18"/>
  <c r="C36" i="18"/>
  <c r="C41" i="18"/>
  <c r="L43" i="18"/>
  <c r="K43" i="18"/>
  <c r="J43" i="18"/>
  <c r="I43" i="18"/>
  <c r="H43" i="18"/>
  <c r="G43" i="18"/>
  <c r="F43" i="18"/>
  <c r="E43" i="18"/>
  <c r="D43" i="18"/>
  <c r="C31" i="18"/>
  <c r="C40" i="18"/>
  <c r="C39" i="18"/>
  <c r="C43" i="18" l="1"/>
  <c r="C17" i="18"/>
  <c r="C14" i="18"/>
  <c r="C13" i="18"/>
  <c r="J26" i="18"/>
  <c r="L19" i="18"/>
  <c r="L26" i="18" s="1"/>
  <c r="K19" i="18"/>
  <c r="K26" i="18" s="1"/>
  <c r="J19" i="18"/>
  <c r="I19" i="18"/>
  <c r="H19" i="18"/>
  <c r="G19" i="18"/>
  <c r="F19" i="18"/>
  <c r="E19" i="18"/>
  <c r="D19" i="18"/>
  <c r="C19" i="18" l="1"/>
  <c r="L24" i="18"/>
  <c r="K24" i="18"/>
  <c r="J24" i="18"/>
  <c r="L23" i="18"/>
  <c r="K23" i="18"/>
  <c r="J23" i="18"/>
  <c r="D26" i="18" l="1"/>
  <c r="E26" i="18"/>
  <c r="F26" i="18"/>
  <c r="G26" i="18"/>
  <c r="H26" i="18"/>
  <c r="I26" i="18"/>
  <c r="C26" i="18"/>
  <c r="I24" i="18" l="1"/>
  <c r="H24" i="18"/>
  <c r="G24" i="18"/>
  <c r="F24" i="18"/>
  <c r="E24" i="18"/>
  <c r="D24" i="18"/>
  <c r="C24" i="18"/>
  <c r="I23" i="18"/>
  <c r="H23" i="18"/>
  <c r="G23" i="18"/>
  <c r="F23" i="18"/>
  <c r="E23" i="18"/>
  <c r="D23" i="18"/>
  <c r="C23" i="18"/>
</calcChain>
</file>

<file path=xl/sharedStrings.xml><?xml version="1.0" encoding="utf-8"?>
<sst xmlns="http://schemas.openxmlformats.org/spreadsheetml/2006/main" count="84" uniqueCount="57">
  <si>
    <t>Totals</t>
  </si>
  <si>
    <t>Agency Responding</t>
  </si>
  <si>
    <t>Date of Submission</t>
  </si>
  <si>
    <t>Fiscal Year for which information below pertains</t>
  </si>
  <si>
    <t>State</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</si>
  <si>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</si>
  <si>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</si>
  <si>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</si>
  <si>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 xml:space="preserve">If the amounts in the two rows above are not the same, explain why : </t>
  </si>
  <si>
    <t>Amount budgeted/estimated to receive in this fiscal year:</t>
  </si>
  <si>
    <t>Source of Funds:</t>
  </si>
  <si>
    <t>Total Actually Available this Year</t>
  </si>
  <si>
    <t>n/a</t>
  </si>
  <si>
    <t>Explanations from the Agency regarding Part A:</t>
  </si>
  <si>
    <t>Is funding recurring or one-time?</t>
  </si>
  <si>
    <t>Yes</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</si>
  <si>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</si>
  <si>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</si>
  <si>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</si>
  <si>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</si>
  <si>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</si>
  <si>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</si>
  <si>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</si>
  <si>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 xml:space="preserve">Is the source state, other or federal funding:  </t>
  </si>
  <si>
    <t>Amount available at end of previous fiscal year</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</si>
  <si>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</si>
  <si>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</si>
  <si>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</si>
  <si>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</si>
  <si>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</si>
  <si>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</si>
  <si>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South Carolina Law Enforcement Training Council</t>
  </si>
  <si>
    <t xml:space="preserve">Objective 1.1.3 - Upgrade facilities that have deteriorated due to usage and age </t>
  </si>
  <si>
    <t>Objective 2.1.3 - Increase the number of Class 2 Officers trained</t>
  </si>
  <si>
    <t>Objective 2.2.1 - Review current advanced training for courses with declining enrollment</t>
  </si>
  <si>
    <t>Objective 2.2.2 - Increase by 1/3 the advanced training classes stressing contemporary issues</t>
  </si>
  <si>
    <t>General Appropriations</t>
  </si>
  <si>
    <t>Recurring</t>
  </si>
  <si>
    <t>One-time funds</t>
  </si>
  <si>
    <t>Court Fines</t>
  </si>
  <si>
    <t>Other</t>
  </si>
  <si>
    <t>$5 Surcharge</t>
  </si>
  <si>
    <t>Miscellaneous Revenue</t>
  </si>
  <si>
    <t>Sale of Assets</t>
  </si>
  <si>
    <t>Federal Grant</t>
  </si>
  <si>
    <t xml:space="preserve">Federal  </t>
  </si>
  <si>
    <t>Capital Projects</t>
  </si>
  <si>
    <t>Grant expenses</t>
  </si>
  <si>
    <t>Unrelated Purpose #1 - Pass through to ETV</t>
  </si>
  <si>
    <t>Unrelated Purpose #2 - Bond debt payment</t>
  </si>
  <si>
    <t>Unrelated Purpose #3 - Carry forward</t>
  </si>
  <si>
    <t>Objective 1.1.1 -Maintain buildings and facilities for functionality</t>
  </si>
  <si>
    <t>Objective 1.1.2 - Maintain security and install additional security cameras throughout campus</t>
  </si>
  <si>
    <t>Objective 2.1.1 - Increase the number of programs in the ACADIS learning management system</t>
  </si>
  <si>
    <t xml:space="preserve">Objective 3.2.1 - Review misconduct process to improve tracking and reporting </t>
  </si>
  <si>
    <t>Objective 3.2-2 -Audit field records to ensure matches with Certification records</t>
  </si>
  <si>
    <t>Objective 2.1.2 - Increase the number of basic law enforcemnt officers graduating and receiving certification including NCIC certification as well as decreasing the wait time for enrolled officers to initiate training and expand class availability for SRO officers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</si>
</sst>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164" formatCode="&quot;$&quot;#,##0"/>
    <numFmt numFmtId="165" formatCode="[$-409]mmmm\ d\,\ yyyy;@"/>
    <numFmt numFmtId="166" formatCode="_(&quot;$&quot;* #,##0_);_(&quot;$&quot;* \(#,##0\);_(&quot;$&quot;* &quot;-&quot;??_);_(@_)"/>
  </numFmts>
  <fonts count="15" x14ac:knownFonts="1">
    <font>
      <sz val="10"/>
      <color theme="1"/>
      <name val="Arial"/>
      <family val="2"/>
    </font>
    <font>
      <sz val="11"/>
      <color theme="1"/>
      <name val="Calibri"/>
      <family val="2"/>
      <scheme val="minor"/>
    </font>
    <font>
      <sz val="12"/>
      <color theme="1"/>
      <name val="Times New Roman"/>
      <family val="1"/>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b/>
      <u/>
      <sz val="20"/>
      <color theme="1"/>
      <name val="Calibri Light"/>
      <family val="2"/>
      <scheme val="major"/>
    </font>
    <font>
      <b/>
      <sz val="18"/>
      <color theme="1"/>
      <name val="Calibri Light"/>
      <family val="2"/>
      <scheme val="major"/>
    </font>
    <font>
      <sz val="10"/>
      <color theme="1"/>
      <name val="Arial"/>
      <family val="2"/>
    </font>
    <font>
      <i/>
      <sz val="12"/>
      <name val="Calibri Light"/>
      <family val="2"/>
      <scheme val="major"/>
    </font>
    <font>
      <i/>
      <sz val="12"/>
      <color theme="1"/>
      <name val="Times New Roman"/>
      <family val="1"/>
    </font>
    <font>
      <i/>
      <sz val="12"/>
      <color theme="1"/>
      <name val="Calibri Light"/>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4" fontId="11" fillId="0" borderId="0" applyFont="0" applyFill="0" applyBorder="0" applyAlignment="0" applyProtection="0"/>
    <xf numFmtId="0" fontId="1" fillId="0" borderId="0"/>
    <xf numFmtId="0" fontId="11" fillId="0" borderId="0"/>
    <xf numFmtId="44" fontId="11" fillId="0" borderId="0" applyFont="0" applyFill="0" applyBorder="0" applyAlignment="0" applyProtection="0"/>
  </cellStyleXfs>
  <cellXfs count="109">
    <xf numFmtId="0" fontId="0" fillId="0" borderId="0" xfId="0"/>
    <xf numFmtId="0" fontId="2" fillId="2" borderId="6" xfId="0" applyFont="1" applyFill="1" applyBorder="1" applyAlignment="1">
      <alignment vertical="center" wrapText="1"/>
    </xf>
    <xf numFmtId="0" fontId="0" fillId="0" borderId="0" xfId="0"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Alignment="1">
      <alignment horizontal="left" vertical="top" wrapText="1"/>
    </xf>
    <xf numFmtId="164" fontId="5" fillId="0" borderId="0" xfId="0" applyNumberFormat="1" applyFont="1" applyAlignment="1">
      <alignment horizontal="left" vertical="top" wrapText="1"/>
    </xf>
    <xf numFmtId="10" fontId="5" fillId="0" borderId="0" xfId="0" applyNumberFormat="1" applyFont="1" applyAlignment="1">
      <alignment horizontal="left" vertical="top"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3" xfId="0" applyFont="1" applyFill="1" applyBorder="1" applyAlignment="1">
      <alignment horizontal="left" vertical="top" wrapText="1"/>
    </xf>
    <xf numFmtId="0" fontId="5" fillId="2"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2" fillId="0" borderId="0" xfId="0" applyFont="1" applyFill="1" applyBorder="1" applyAlignment="1">
      <alignment vertical="center" wrapText="1"/>
    </xf>
    <xf numFmtId="0" fontId="5" fillId="0" borderId="14" xfId="0" applyFont="1" applyBorder="1" applyAlignment="1">
      <alignment horizontal="left" vertical="top" wrapText="1"/>
    </xf>
    <xf numFmtId="0" fontId="3" fillId="2" borderId="16" xfId="0" applyFont="1" applyFill="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0" fontId="5" fillId="0" borderId="2" xfId="0" applyFont="1" applyBorder="1" applyAlignment="1">
      <alignment horizontal="left" vertical="top" wrapText="1"/>
    </xf>
    <xf numFmtId="0" fontId="5" fillId="2" borderId="5"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0" xfId="0" applyFill="1" applyBorder="1" applyAlignment="1">
      <alignment horizontal="left" vertical="top" wrapText="1"/>
    </xf>
    <xf numFmtId="164"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Alignment="1">
      <alignment horizontal="left" vertical="top" wrapText="1"/>
    </xf>
    <xf numFmtId="49" fontId="5" fillId="0" borderId="3" xfId="0" applyNumberFormat="1" applyFont="1" applyBorder="1" applyAlignment="1">
      <alignment horizontal="left" vertical="top" wrapText="1"/>
    </xf>
    <xf numFmtId="0" fontId="5" fillId="0" borderId="0" xfId="0" applyFont="1" applyAlignment="1">
      <alignment horizontal="left" vertical="top" wrapText="1"/>
    </xf>
    <xf numFmtId="0" fontId="0" fillId="0" borderId="0" xfId="0" applyBorder="1" applyAlignment="1">
      <alignment vertical="center" wrapText="1"/>
    </xf>
    <xf numFmtId="0" fontId="5" fillId="0" borderId="12" xfId="0" applyFont="1" applyBorder="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164" fontId="3" fillId="0" borderId="0" xfId="0" applyNumberFormat="1" applyFont="1" applyBorder="1" applyAlignment="1">
      <alignment horizontal="center" vertical="top" wrapText="1"/>
    </xf>
    <xf numFmtId="164" fontId="5" fillId="2" borderId="2" xfId="0" applyNumberFormat="1" applyFont="1" applyFill="1" applyBorder="1" applyAlignment="1">
      <alignment horizontal="left" vertical="top" wrapText="1"/>
    </xf>
    <xf numFmtId="164" fontId="3" fillId="2" borderId="6" xfId="0" applyNumberFormat="1" applyFont="1" applyFill="1" applyBorder="1" applyAlignment="1">
      <alignment horizontal="left" vertical="top" wrapText="1"/>
    </xf>
    <xf numFmtId="49" fontId="3" fillId="0" borderId="4" xfId="0" applyNumberFormat="1" applyFont="1" applyBorder="1" applyAlignment="1">
      <alignment horizontal="left" vertical="top" wrapText="1"/>
    </xf>
    <xf numFmtId="49" fontId="4" fillId="0" borderId="0" xfId="0" applyNumberFormat="1" applyFont="1" applyBorder="1" applyAlignment="1">
      <alignment horizontal="center" vertical="center" wrapText="1"/>
    </xf>
    <xf numFmtId="49" fontId="5" fillId="0" borderId="15" xfId="0" applyNumberFormat="1" applyFont="1" applyBorder="1" applyAlignment="1">
      <alignment horizontal="left" vertical="top" wrapText="1"/>
    </xf>
    <xf numFmtId="0" fontId="5" fillId="0" borderId="19"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166" fontId="3" fillId="2" borderId="6" xfId="1" applyNumberFormat="1" applyFont="1" applyFill="1" applyBorder="1" applyAlignment="1">
      <alignment horizontal="left" vertical="top" wrapText="1"/>
    </xf>
    <xf numFmtId="166" fontId="7" fillId="2" borderId="6" xfId="1" applyNumberFormat="1" applyFont="1" applyFill="1" applyBorder="1" applyAlignment="1">
      <alignment horizontal="left" vertical="top" wrapText="1"/>
    </xf>
    <xf numFmtId="166" fontId="7" fillId="2" borderId="5" xfId="1" applyNumberFormat="1" applyFont="1" applyFill="1" applyBorder="1" applyAlignment="1">
      <alignment horizontal="left" vertical="top" wrapText="1"/>
    </xf>
    <xf numFmtId="166" fontId="5" fillId="2" borderId="20" xfId="1" applyNumberFormat="1" applyFont="1" applyFill="1" applyBorder="1" applyAlignment="1">
      <alignment horizontal="left" vertical="top" wrapText="1"/>
    </xf>
    <xf numFmtId="166" fontId="5" fillId="2" borderId="6" xfId="1" applyNumberFormat="1" applyFont="1" applyFill="1" applyBorder="1" applyAlignment="1">
      <alignment horizontal="left" vertical="top" wrapText="1"/>
    </xf>
    <xf numFmtId="166" fontId="5" fillId="2" borderId="5" xfId="1" applyNumberFormat="1" applyFont="1" applyFill="1" applyBorder="1" applyAlignment="1">
      <alignment horizontal="left" vertical="top" wrapText="1"/>
    </xf>
    <xf numFmtId="166" fontId="2" fillId="2" borderId="6" xfId="1" applyNumberFormat="1" applyFont="1" applyFill="1" applyBorder="1" applyAlignment="1">
      <alignment vertical="center" wrapText="1"/>
    </xf>
    <xf numFmtId="166" fontId="5" fillId="2" borderId="21" xfId="1" applyNumberFormat="1" applyFont="1" applyFill="1" applyBorder="1" applyAlignment="1">
      <alignment horizontal="left" vertical="top" wrapText="1"/>
    </xf>
    <xf numFmtId="166" fontId="5" fillId="2" borderId="22" xfId="1" applyNumberFormat="1" applyFont="1" applyFill="1" applyBorder="1" applyAlignment="1">
      <alignment horizontal="left" vertical="top" wrapText="1"/>
    </xf>
    <xf numFmtId="166" fontId="12" fillId="2" borderId="6" xfId="1" applyNumberFormat="1" applyFont="1" applyFill="1" applyBorder="1" applyAlignment="1">
      <alignment horizontal="left" vertical="top" wrapText="1"/>
    </xf>
    <xf numFmtId="166" fontId="12" fillId="2" borderId="1" xfId="1" applyNumberFormat="1" applyFont="1" applyFill="1" applyBorder="1" applyAlignment="1">
      <alignment horizontal="left" vertical="top" wrapText="1"/>
    </xf>
    <xf numFmtId="166" fontId="6" fillId="2" borderId="6" xfId="1" applyNumberFormat="1" applyFont="1" applyFill="1" applyBorder="1" applyAlignment="1">
      <alignment horizontal="left" vertical="top" wrapText="1"/>
    </xf>
    <xf numFmtId="166" fontId="6" fillId="2" borderId="5" xfId="1" applyNumberFormat="1"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44" fontId="3" fillId="2" borderId="6" xfId="1" applyFont="1" applyFill="1" applyBorder="1" applyAlignment="1">
      <alignment horizontal="left" vertical="top" wrapText="1"/>
    </xf>
    <xf numFmtId="44" fontId="5" fillId="0" borderId="0" xfId="1" applyFont="1" applyBorder="1" applyAlignment="1">
      <alignment horizontal="left" vertical="top" wrapText="1"/>
    </xf>
    <xf numFmtId="44" fontId="3" fillId="0" borderId="0" xfId="1" applyFont="1" applyBorder="1" applyAlignment="1">
      <alignment horizontal="center" vertical="top" wrapText="1"/>
    </xf>
    <xf numFmtId="44" fontId="5" fillId="2" borderId="3" xfId="1" applyFont="1" applyFill="1" applyBorder="1" applyAlignment="1">
      <alignment horizontal="left" vertical="top" wrapText="1"/>
    </xf>
    <xf numFmtId="0" fontId="3" fillId="0" borderId="9" xfId="0" applyFont="1" applyBorder="1" applyAlignment="1">
      <alignment horizontal="left" vertical="top" wrapText="1"/>
    </xf>
    <xf numFmtId="0" fontId="5" fillId="0" borderId="10" xfId="0" applyFont="1" applyBorder="1" applyAlignment="1">
      <alignment horizontal="left" vertical="top" wrapText="1"/>
    </xf>
    <xf numFmtId="0" fontId="8" fillId="0" borderId="7" xfId="0" applyFont="1" applyFill="1" applyBorder="1" applyAlignment="1">
      <alignment horizontal="center" vertical="top" wrapText="1"/>
    </xf>
    <xf numFmtId="0" fontId="0" fillId="0" borderId="7" xfId="0" applyBorder="1" applyAlignment="1">
      <alignment horizontal="center" wrapText="1"/>
    </xf>
    <xf numFmtId="0" fontId="6" fillId="0" borderId="3" xfId="0" applyFont="1" applyBorder="1" applyAlignment="1">
      <alignment horizontal="left" vertical="top" wrapText="1"/>
    </xf>
    <xf numFmtId="0" fontId="0" fillId="0" borderId="3" xfId="0" applyBorder="1" applyAlignment="1">
      <alignment horizontal="left" vertical="top" wrapText="1"/>
    </xf>
    <xf numFmtId="0" fontId="8" fillId="0" borderId="7" xfId="0" applyFont="1" applyBorder="1" applyAlignment="1">
      <alignment horizontal="center" vertical="center" wrapText="1"/>
    </xf>
    <xf numFmtId="0" fontId="0" fillId="0" borderId="7" xfId="0" applyBorder="1" applyAlignment="1">
      <alignment vertical="center" wrapText="1"/>
    </xf>
    <xf numFmtId="164" fontId="6" fillId="0" borderId="8" xfId="1" applyNumberFormat="1" applyFont="1" applyFill="1" applyBorder="1" applyAlignment="1">
      <alignment horizontal="center" vertical="top" wrapText="1"/>
    </xf>
    <xf numFmtId="164" fontId="6" fillId="0" borderId="18" xfId="1" applyNumberFormat="1" applyFont="1" applyFill="1" applyBorder="1" applyAlignment="1">
      <alignment horizontal="center" vertical="top" wrapText="1"/>
    </xf>
    <xf numFmtId="164" fontId="6" fillId="0" borderId="3" xfId="1" applyNumberFormat="1" applyFont="1" applyFill="1" applyBorder="1" applyAlignment="1">
      <alignment horizontal="center" vertical="center" wrapText="1"/>
    </xf>
    <xf numFmtId="164" fontId="14" fillId="0" borderId="3" xfId="1"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164" fontId="6" fillId="0" borderId="12" xfId="0" applyNumberFormat="1" applyFont="1" applyFill="1" applyBorder="1" applyAlignment="1">
      <alignment horizontal="center" vertical="top" wrapText="1"/>
    </xf>
    <xf numFmtId="164" fontId="13" fillId="0" borderId="12" xfId="0" applyNumberFormat="1" applyFont="1" applyFill="1" applyBorder="1" applyAlignment="1">
      <alignment horizontal="center" vertical="center" wrapText="1"/>
    </xf>
    <xf numFmtId="164" fontId="5" fillId="0" borderId="4" xfId="1" applyNumberFormat="1" applyFont="1" applyFill="1" applyBorder="1" applyAlignment="1">
      <alignment horizontal="center" vertical="top" wrapText="1"/>
    </xf>
    <xf numFmtId="164" fontId="2" fillId="0" borderId="4" xfId="1" applyNumberFormat="1" applyFont="1" applyFill="1" applyBorder="1" applyAlignment="1">
      <alignment horizontal="center" vertical="center" wrapText="1"/>
    </xf>
    <xf numFmtId="164" fontId="5" fillId="0" borderId="6" xfId="1" applyNumberFormat="1" applyFont="1" applyFill="1" applyBorder="1" applyAlignment="1">
      <alignment horizontal="center" vertical="top" wrapText="1"/>
    </xf>
    <xf numFmtId="164" fontId="5" fillId="0" borderId="5" xfId="1" applyNumberFormat="1" applyFont="1" applyFill="1" applyBorder="1" applyAlignment="1">
      <alignment horizontal="center" vertical="top" wrapText="1"/>
    </xf>
    <xf numFmtId="164" fontId="5" fillId="0" borderId="11" xfId="1" applyNumberFormat="1" applyFont="1" applyFill="1" applyBorder="1" applyAlignment="1">
      <alignment horizontal="center" vertical="center" wrapText="1"/>
    </xf>
    <xf numFmtId="164" fontId="5" fillId="2" borderId="8" xfId="1" applyNumberFormat="1" applyFont="1" applyFill="1" applyBorder="1" applyAlignment="1">
      <alignment horizontal="center" vertical="top" wrapText="1"/>
    </xf>
    <xf numFmtId="164" fontId="5" fillId="2" borderId="8" xfId="1" applyNumberFormat="1" applyFont="1" applyFill="1" applyBorder="1" applyAlignment="1">
      <alignment horizontal="center" vertical="center" wrapText="1"/>
    </xf>
    <xf numFmtId="164" fontId="5" fillId="2" borderId="17" xfId="1" applyNumberFormat="1" applyFont="1" applyFill="1" applyBorder="1" applyAlignment="1">
      <alignment horizontal="center" vertical="top" wrapText="1"/>
    </xf>
    <xf numFmtId="44" fontId="5" fillId="2" borderId="4" xfId="1" applyFont="1" applyFill="1" applyBorder="1" applyAlignment="1">
      <alignment horizontal="left" vertical="top"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6" fillId="0" borderId="3" xfId="0" applyFont="1" applyFill="1" applyBorder="1" applyAlignment="1">
      <alignment horizontal="left" vertical="top" wrapText="1"/>
    </xf>
    <xf numFmtId="49" fontId="5" fillId="0" borderId="3"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49" fontId="5" fillId="0" borderId="4" xfId="0" applyNumberFormat="1" applyFont="1" applyFill="1" applyBorder="1" applyAlignment="1">
      <alignment horizontal="center" vertical="center" wrapText="1"/>
    </xf>
    <xf numFmtId="5" fontId="5" fillId="2" borderId="3" xfId="1" applyNumberFormat="1" applyFont="1" applyFill="1" applyBorder="1" applyAlignment="1">
      <alignment horizontal="center" vertical="center" wrapText="1"/>
    </xf>
    <xf numFmtId="5" fontId="5" fillId="0" borderId="3" xfId="1" applyNumberFormat="1" applyFont="1" applyFill="1" applyBorder="1" applyAlignment="1">
      <alignment horizontal="center" vertical="center" wrapText="1"/>
    </xf>
    <xf numFmtId="5" fontId="5" fillId="2" borderId="8" xfId="1" applyNumberFormat="1" applyFont="1" applyFill="1" applyBorder="1" applyAlignment="1">
      <alignment horizontal="center" vertical="center" wrapText="1"/>
    </xf>
    <xf numFmtId="5" fontId="5" fillId="0" borderId="4" xfId="1" applyNumberFormat="1" applyFont="1" applyFill="1" applyBorder="1" applyAlignment="1">
      <alignment horizontal="center" vertical="center" wrapText="1"/>
    </xf>
    <xf numFmtId="5" fontId="5" fillId="0" borderId="18" xfId="1" applyNumberFormat="1" applyFont="1" applyFill="1" applyBorder="1" applyAlignment="1">
      <alignment horizontal="center" vertical="center" wrapText="1"/>
    </xf>
    <xf numFmtId="5" fontId="5" fillId="0" borderId="2" xfId="1" applyNumberFormat="1" applyFont="1" applyFill="1" applyBorder="1" applyAlignment="1">
      <alignment horizontal="center" vertical="center" wrapText="1"/>
    </xf>
    <xf numFmtId="5" fontId="3" fillId="2" borderId="3" xfId="1" applyNumberFormat="1" applyFont="1" applyFill="1" applyBorder="1" applyAlignment="1">
      <alignment horizontal="center" vertical="center" wrapText="1"/>
    </xf>
    <xf numFmtId="5" fontId="3" fillId="0" borderId="3" xfId="1"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 fillId="0" borderId="3" xfId="0" applyFont="1" applyFill="1" applyBorder="1" applyAlignment="1">
      <alignment horizontal="left" vertical="top" wrapText="1"/>
    </xf>
    <xf numFmtId="0" fontId="0" fillId="0" borderId="3" xfId="0" applyFill="1" applyBorder="1" applyAlignment="1">
      <alignment horizontal="left" vertical="top" wrapText="1"/>
    </xf>
    <xf numFmtId="165" fontId="5" fillId="0" borderId="3" xfId="0" applyNumberFormat="1" applyFont="1" applyFill="1" applyBorder="1" applyAlignment="1">
      <alignment horizontal="left" vertical="top" wrapText="1"/>
    </xf>
    <xf numFmtId="165" fontId="0" fillId="0" borderId="3" xfId="0" applyNumberFormat="1" applyFill="1" applyBorder="1" applyAlignment="1">
      <alignment horizontal="left" vertical="top" wrapText="1"/>
    </xf>
  </cellXfs>
  <cellStyles count="5">
    <cellStyle name="Currency" xfId="1" builtinId="4"/>
    <cellStyle name="Currency 2" xfId="4"/>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queen_tome\AppData\Local\Microsoft\Windows\Temporary%20Internet%20Files\Content.Outlook\CXS4J1PP\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tabSelected="1" zoomScale="75" zoomScaleNormal="75" workbookViewId="0">
      <selection activeCell="G4" sqref="G4"/>
    </sheetView>
  </sheetViews>
  <sheetFormatPr defaultColWidth="9.140625" defaultRowHeight="15.75" x14ac:dyDescent="0.2"/>
  <cols>
    <col min="1" max="1" width="23.85546875" style="26" customWidth="1"/>
    <col min="2" max="2" width="58.85546875" style="26" customWidth="1"/>
    <col min="3" max="3" width="20.85546875" style="5" customWidth="1"/>
    <col min="4" max="6" width="20.7109375" style="5" customWidth="1"/>
    <col min="7" max="7" width="21.42578125" style="5" customWidth="1"/>
    <col min="8" max="9" width="20.7109375" style="6" customWidth="1"/>
    <col min="10" max="10" width="20.7109375" style="26" customWidth="1"/>
    <col min="11" max="12" width="20.85546875" style="26" customWidth="1"/>
    <col min="13" max="13" width="11.5703125" style="26" bestFit="1" customWidth="1"/>
    <col min="14" max="15" width="9" style="26" bestFit="1" customWidth="1"/>
    <col min="16" max="16" width="6.140625" style="26" bestFit="1" customWidth="1"/>
    <col min="17" max="16384" width="9.140625" style="26"/>
  </cols>
  <sheetData>
    <row r="1" spans="1:13" ht="9" customHeight="1" x14ac:dyDescent="0.2"/>
    <row r="2" spans="1:13" s="29" customFormat="1" ht="33.75" customHeight="1" x14ac:dyDescent="0.2">
      <c r="A2" s="65" t="s">
        <v>1</v>
      </c>
      <c r="B2" s="66"/>
      <c r="C2" s="105" t="s">
        <v>31</v>
      </c>
      <c r="D2" s="106"/>
      <c r="E2" s="21"/>
    </row>
    <row r="3" spans="1:13" s="29" customFormat="1" x14ac:dyDescent="0.2">
      <c r="A3" s="65" t="s">
        <v>2</v>
      </c>
      <c r="B3" s="66"/>
      <c r="C3" s="107">
        <v>42377</v>
      </c>
      <c r="D3" s="108"/>
      <c r="E3" s="21"/>
    </row>
    <row r="4" spans="1:13" s="29" customFormat="1" x14ac:dyDescent="0.2">
      <c r="A4" s="65" t="s">
        <v>3</v>
      </c>
      <c r="B4" s="66"/>
      <c r="C4" s="105" t="s">
        <v>16</v>
      </c>
      <c r="D4" s="106"/>
      <c r="E4" s="21"/>
    </row>
    <row r="5" spans="1:13" s="32" customFormat="1" ht="9" customHeight="1" x14ac:dyDescent="0.2">
      <c r="A5" s="16"/>
      <c r="B5" s="33"/>
      <c r="C5" s="3"/>
      <c r="D5" s="21"/>
      <c r="E5" s="21"/>
    </row>
    <row r="7" spans="1:13" x14ac:dyDescent="0.2">
      <c r="A7" s="4"/>
      <c r="B7" s="15" t="s">
        <v>13</v>
      </c>
      <c r="C7" s="34"/>
      <c r="D7" s="69" t="s">
        <v>6</v>
      </c>
      <c r="E7" s="70"/>
      <c r="F7" s="70"/>
      <c r="G7" s="70"/>
      <c r="H7" s="70"/>
      <c r="I7" s="70"/>
    </row>
    <row r="8" spans="1:13" x14ac:dyDescent="0.2">
      <c r="B8" s="3"/>
      <c r="C8" s="22"/>
      <c r="D8" s="2"/>
      <c r="E8" s="2"/>
      <c r="F8" s="2"/>
      <c r="G8" s="2"/>
      <c r="H8" s="2"/>
      <c r="I8" s="2"/>
    </row>
    <row r="9" spans="1:13" ht="88.9" customHeight="1" x14ac:dyDescent="0.2">
      <c r="A9" s="71" t="s">
        <v>30</v>
      </c>
      <c r="B9" s="31" t="s">
        <v>10</v>
      </c>
      <c r="C9" s="35" t="s">
        <v>0</v>
      </c>
      <c r="D9" s="103" t="s">
        <v>36</v>
      </c>
      <c r="E9" s="103" t="s">
        <v>36</v>
      </c>
      <c r="F9" s="103" t="s">
        <v>39</v>
      </c>
      <c r="G9" s="103" t="s">
        <v>41</v>
      </c>
      <c r="H9" s="103" t="s">
        <v>42</v>
      </c>
      <c r="I9" s="103" t="s">
        <v>43</v>
      </c>
      <c r="J9" s="103" t="s">
        <v>44</v>
      </c>
      <c r="K9" s="103" t="s">
        <v>46</v>
      </c>
      <c r="L9" s="103" t="s">
        <v>46</v>
      </c>
    </row>
    <row r="10" spans="1:13" ht="56.45" customHeight="1" x14ac:dyDescent="0.2">
      <c r="A10" s="72"/>
      <c r="B10" s="18" t="s">
        <v>23</v>
      </c>
      <c r="C10" s="35" t="s">
        <v>0</v>
      </c>
      <c r="D10" s="103" t="s">
        <v>4</v>
      </c>
      <c r="E10" s="103" t="s">
        <v>4</v>
      </c>
      <c r="F10" s="103" t="s">
        <v>40</v>
      </c>
      <c r="G10" s="103" t="s">
        <v>40</v>
      </c>
      <c r="H10" s="103" t="s">
        <v>40</v>
      </c>
      <c r="I10" s="103" t="s">
        <v>40</v>
      </c>
      <c r="J10" s="103" t="s">
        <v>45</v>
      </c>
      <c r="K10" s="103" t="s">
        <v>4</v>
      </c>
      <c r="L10" s="103" t="s">
        <v>40</v>
      </c>
    </row>
    <row r="11" spans="1:13" ht="34.5" customHeight="1" thickBot="1" x14ac:dyDescent="0.25">
      <c r="A11" s="27"/>
      <c r="B11" s="28" t="s">
        <v>14</v>
      </c>
      <c r="C11" s="35" t="s">
        <v>0</v>
      </c>
      <c r="D11" s="104" t="s">
        <v>37</v>
      </c>
      <c r="E11" s="104" t="s">
        <v>38</v>
      </c>
      <c r="F11" s="104" t="s">
        <v>37</v>
      </c>
      <c r="G11" s="104" t="s">
        <v>37</v>
      </c>
      <c r="H11" s="104" t="s">
        <v>37</v>
      </c>
      <c r="I11" s="104" t="s">
        <v>37</v>
      </c>
      <c r="J11" s="104" t="s">
        <v>37</v>
      </c>
      <c r="K11" s="104" t="s">
        <v>38</v>
      </c>
      <c r="L11" s="104" t="s">
        <v>38</v>
      </c>
    </row>
    <row r="12" spans="1:13" ht="16.5" thickBot="1" x14ac:dyDescent="0.25">
      <c r="A12" s="30"/>
      <c r="B12" s="14" t="s">
        <v>7</v>
      </c>
      <c r="C12" s="36"/>
      <c r="D12" s="52"/>
      <c r="E12" s="52"/>
      <c r="F12" s="52"/>
      <c r="G12" s="52"/>
      <c r="H12" s="53"/>
      <c r="I12" s="53"/>
      <c r="J12" s="54"/>
      <c r="K12" s="55"/>
      <c r="L12" s="55"/>
      <c r="M12" s="5"/>
    </row>
    <row r="13" spans="1:13" x14ac:dyDescent="0.2">
      <c r="A13" s="7"/>
      <c r="B13" s="13" t="s">
        <v>24</v>
      </c>
      <c r="C13" s="85">
        <f>SUM(D13:L13)</f>
        <v>4196524</v>
      </c>
      <c r="D13" s="73">
        <v>75659</v>
      </c>
      <c r="E13" s="73">
        <v>0</v>
      </c>
      <c r="F13" s="73">
        <v>1561690</v>
      </c>
      <c r="G13" s="73">
        <v>1794515</v>
      </c>
      <c r="H13" s="73">
        <v>251388</v>
      </c>
      <c r="I13" s="73">
        <v>58334</v>
      </c>
      <c r="J13" s="74">
        <v>-112978</v>
      </c>
      <c r="K13" s="74">
        <v>148514</v>
      </c>
      <c r="L13" s="74">
        <v>419402</v>
      </c>
    </row>
    <row r="14" spans="1:13" ht="36" customHeight="1" x14ac:dyDescent="0.2">
      <c r="A14" s="8"/>
      <c r="B14" s="9" t="s">
        <v>26</v>
      </c>
      <c r="C14" s="86">
        <f>SUM(D14:L14)</f>
        <v>4196524</v>
      </c>
      <c r="D14" s="75">
        <v>75659</v>
      </c>
      <c r="E14" s="75">
        <v>0</v>
      </c>
      <c r="F14" s="75">
        <v>1561690</v>
      </c>
      <c r="G14" s="76">
        <v>1794515</v>
      </c>
      <c r="H14" s="75">
        <v>251388</v>
      </c>
      <c r="I14" s="75">
        <v>58334</v>
      </c>
      <c r="J14" s="77">
        <v>-112978</v>
      </c>
      <c r="K14" s="77">
        <v>148514</v>
      </c>
      <c r="L14" s="77">
        <v>419402</v>
      </c>
    </row>
    <row r="15" spans="1:13" s="24" customFormat="1" ht="56.25" customHeight="1" thickBot="1" x14ac:dyDescent="0.25">
      <c r="A15" s="38"/>
      <c r="B15" s="39" t="s">
        <v>8</v>
      </c>
      <c r="C15" s="87"/>
      <c r="D15" s="78"/>
      <c r="E15" s="78"/>
      <c r="F15" s="78"/>
      <c r="G15" s="79"/>
      <c r="H15" s="78"/>
      <c r="I15" s="78"/>
      <c r="J15" s="78"/>
      <c r="K15" s="78"/>
      <c r="L15" s="78"/>
    </row>
    <row r="16" spans="1:13" ht="18" customHeight="1" thickBot="1" x14ac:dyDescent="0.25">
      <c r="A16" s="8"/>
      <c r="B16" s="14" t="s">
        <v>17</v>
      </c>
      <c r="C16" s="43"/>
      <c r="D16" s="44"/>
      <c r="E16" s="44"/>
      <c r="F16" s="44"/>
      <c r="G16" s="44"/>
      <c r="H16" s="45"/>
      <c r="I16" s="45"/>
      <c r="J16" s="46"/>
      <c r="K16" s="47"/>
      <c r="L16" s="48"/>
    </row>
    <row r="17" spans="1:18" ht="24.75" customHeight="1" thickBot="1" x14ac:dyDescent="0.25">
      <c r="A17" s="8"/>
      <c r="B17" s="13" t="s">
        <v>9</v>
      </c>
      <c r="C17" s="86">
        <f>SUM(D17:L17)</f>
        <v>12819142</v>
      </c>
      <c r="D17" s="80">
        <v>768792</v>
      </c>
      <c r="E17" s="80">
        <v>770350</v>
      </c>
      <c r="F17" s="80">
        <v>7220000</v>
      </c>
      <c r="G17" s="81">
        <v>3300000</v>
      </c>
      <c r="H17" s="80">
        <v>250000</v>
      </c>
      <c r="I17" s="80">
        <v>10000</v>
      </c>
      <c r="J17" s="82">
        <v>500000</v>
      </c>
      <c r="K17" s="83">
        <v>0</v>
      </c>
      <c r="L17" s="83">
        <v>0</v>
      </c>
    </row>
    <row r="18" spans="1:18" ht="16.5" thickBot="1" x14ac:dyDescent="0.25">
      <c r="A18" s="30"/>
      <c r="B18" s="14" t="s">
        <v>11</v>
      </c>
      <c r="C18" s="43"/>
      <c r="D18" s="47"/>
      <c r="E18" s="47"/>
      <c r="F18" s="47"/>
      <c r="G18" s="49"/>
      <c r="H18" s="48"/>
      <c r="I18" s="48"/>
      <c r="J18" s="48"/>
      <c r="K18" s="50"/>
      <c r="L18" s="51"/>
    </row>
    <row r="19" spans="1:18" ht="69" customHeight="1" x14ac:dyDescent="0.2">
      <c r="A19" s="30"/>
      <c r="B19" s="20" t="s">
        <v>18</v>
      </c>
      <c r="C19" s="86">
        <f>SUM(D19:L19)</f>
        <v>17015666</v>
      </c>
      <c r="D19" s="84">
        <f>D14+D17</f>
        <v>844451</v>
      </c>
      <c r="E19" s="84">
        <f t="shared" ref="E19:L19" si="0">E14+E17</f>
        <v>770350</v>
      </c>
      <c r="F19" s="84">
        <f t="shared" si="0"/>
        <v>8781690</v>
      </c>
      <c r="G19" s="84">
        <f t="shared" si="0"/>
        <v>5094515</v>
      </c>
      <c r="H19" s="84">
        <f t="shared" si="0"/>
        <v>501388</v>
      </c>
      <c r="I19" s="84">
        <f t="shared" si="0"/>
        <v>68334</v>
      </c>
      <c r="J19" s="84">
        <f t="shared" si="0"/>
        <v>387022</v>
      </c>
      <c r="K19" s="84">
        <f t="shared" si="0"/>
        <v>148514</v>
      </c>
      <c r="L19" s="84">
        <f t="shared" si="0"/>
        <v>419402</v>
      </c>
    </row>
    <row r="20" spans="1:18" x14ac:dyDescent="0.2">
      <c r="A20" s="7"/>
      <c r="B20" s="30"/>
      <c r="C20" s="62"/>
      <c r="D20" s="3"/>
      <c r="E20" s="3"/>
      <c r="F20" s="3"/>
      <c r="G20" s="12"/>
      <c r="H20" s="3"/>
      <c r="I20" s="3"/>
      <c r="J20" s="40"/>
      <c r="K20" s="40"/>
      <c r="L20" s="40"/>
    </row>
    <row r="21" spans="1:18" x14ac:dyDescent="0.2">
      <c r="A21" s="4"/>
      <c r="B21" s="15" t="s">
        <v>22</v>
      </c>
      <c r="C21" s="63"/>
      <c r="D21" s="69" t="s">
        <v>6</v>
      </c>
      <c r="E21" s="70"/>
      <c r="F21" s="70"/>
      <c r="G21" s="70"/>
      <c r="H21" s="70"/>
      <c r="I21" s="70"/>
    </row>
    <row r="22" spans="1:18" x14ac:dyDescent="0.2">
      <c r="A22" s="7"/>
      <c r="B22" s="30"/>
      <c r="C22" s="62"/>
      <c r="D22" s="3"/>
      <c r="E22" s="3"/>
      <c r="F22" s="3"/>
      <c r="G22" s="12"/>
      <c r="H22" s="3"/>
      <c r="I22" s="3"/>
    </row>
    <row r="23" spans="1:18" ht="80.45" customHeight="1" x14ac:dyDescent="0.2">
      <c r="A23" s="67" t="s">
        <v>21</v>
      </c>
      <c r="B23" s="31" t="s">
        <v>27</v>
      </c>
      <c r="C23" s="64" t="str">
        <f t="shared" ref="C23:I23" si="1">C9</f>
        <v>Totals</v>
      </c>
      <c r="D23" s="56" t="str">
        <f t="shared" si="1"/>
        <v>General Appropriations</v>
      </c>
      <c r="E23" s="56" t="str">
        <f t="shared" si="1"/>
        <v>General Appropriations</v>
      </c>
      <c r="F23" s="56" t="str">
        <f t="shared" si="1"/>
        <v>Court Fines</v>
      </c>
      <c r="G23" s="56" t="str">
        <f t="shared" si="1"/>
        <v>$5 Surcharge</v>
      </c>
      <c r="H23" s="56" t="str">
        <f t="shared" si="1"/>
        <v>Miscellaneous Revenue</v>
      </c>
      <c r="I23" s="56" t="str">
        <f t="shared" si="1"/>
        <v>Sale of Assets</v>
      </c>
      <c r="J23" s="56" t="str">
        <f t="shared" ref="J23:L23" si="2">J9</f>
        <v>Federal Grant</v>
      </c>
      <c r="K23" s="56" t="str">
        <f t="shared" si="2"/>
        <v>Capital Projects</v>
      </c>
      <c r="L23" s="56" t="str">
        <f t="shared" si="2"/>
        <v>Capital Projects</v>
      </c>
      <c r="M23" s="3"/>
      <c r="N23" s="3"/>
      <c r="O23" s="3"/>
      <c r="P23" s="3"/>
      <c r="Q23" s="3"/>
      <c r="R23" s="3"/>
    </row>
    <row r="24" spans="1:18" ht="68.45" customHeight="1" x14ac:dyDescent="0.2">
      <c r="A24" s="68"/>
      <c r="B24" s="18" t="s">
        <v>28</v>
      </c>
      <c r="C24" s="64" t="str">
        <f t="shared" ref="C24:I24" si="3">C10</f>
        <v>Totals</v>
      </c>
      <c r="D24" s="56" t="str">
        <f t="shared" si="3"/>
        <v>State</v>
      </c>
      <c r="E24" s="56" t="str">
        <f t="shared" si="3"/>
        <v>State</v>
      </c>
      <c r="F24" s="56" t="str">
        <f t="shared" si="3"/>
        <v>Other</v>
      </c>
      <c r="G24" s="56" t="str">
        <f t="shared" si="3"/>
        <v>Other</v>
      </c>
      <c r="H24" s="56" t="str">
        <f t="shared" si="3"/>
        <v>Other</v>
      </c>
      <c r="I24" s="56" t="str">
        <f t="shared" si="3"/>
        <v>Other</v>
      </c>
      <c r="J24" s="56" t="str">
        <f t="shared" ref="J24:L24" si="4">J10</f>
        <v xml:space="preserve">Federal  </v>
      </c>
      <c r="K24" s="56" t="str">
        <f t="shared" si="4"/>
        <v>State</v>
      </c>
      <c r="L24" s="56" t="str">
        <f t="shared" si="4"/>
        <v>Other</v>
      </c>
      <c r="M24" s="3"/>
      <c r="N24" s="3"/>
      <c r="O24" s="3"/>
      <c r="P24" s="3"/>
      <c r="Q24" s="3"/>
      <c r="R24" s="3"/>
    </row>
    <row r="25" spans="1:18" s="24" customFormat="1" ht="31.5" x14ac:dyDescent="0.2">
      <c r="A25" s="38"/>
      <c r="B25" s="25" t="s">
        <v>19</v>
      </c>
      <c r="C25" s="64" t="s">
        <v>12</v>
      </c>
      <c r="D25" s="92"/>
      <c r="E25" s="92"/>
      <c r="F25" s="92"/>
      <c r="G25" s="92"/>
      <c r="H25" s="92"/>
      <c r="I25" s="92"/>
      <c r="J25" s="93" t="s">
        <v>47</v>
      </c>
      <c r="K25" s="93"/>
      <c r="L25" s="93"/>
      <c r="M25" s="23"/>
      <c r="N25" s="23"/>
      <c r="O25" s="23"/>
      <c r="P25" s="23"/>
      <c r="Q25" s="23"/>
      <c r="R25" s="23"/>
    </row>
    <row r="26" spans="1:18" ht="53.25" customHeight="1" x14ac:dyDescent="0.2">
      <c r="A26" s="8"/>
      <c r="B26" s="11" t="s">
        <v>29</v>
      </c>
      <c r="C26" s="95">
        <f>C19</f>
        <v>17015666</v>
      </c>
      <c r="D26" s="96">
        <f t="shared" ref="D26:L26" si="5">D19</f>
        <v>844451</v>
      </c>
      <c r="E26" s="96">
        <f t="shared" si="5"/>
        <v>770350</v>
      </c>
      <c r="F26" s="96">
        <f t="shared" si="5"/>
        <v>8781690</v>
      </c>
      <c r="G26" s="96">
        <f t="shared" si="5"/>
        <v>5094515</v>
      </c>
      <c r="H26" s="96">
        <f t="shared" si="5"/>
        <v>501388</v>
      </c>
      <c r="I26" s="96">
        <f t="shared" si="5"/>
        <v>68334</v>
      </c>
      <c r="J26" s="96">
        <f t="shared" si="5"/>
        <v>387022</v>
      </c>
      <c r="K26" s="96">
        <f t="shared" si="5"/>
        <v>148514</v>
      </c>
      <c r="L26" s="96">
        <f t="shared" si="5"/>
        <v>419402</v>
      </c>
      <c r="M26" s="3"/>
      <c r="N26" s="3"/>
      <c r="O26" s="3"/>
      <c r="P26" s="3"/>
      <c r="Q26" s="3"/>
      <c r="R26" s="3"/>
    </row>
    <row r="27" spans="1:18" s="24" customFormat="1" ht="52.5" customHeight="1" thickBot="1" x14ac:dyDescent="0.25">
      <c r="A27" s="17"/>
      <c r="B27" s="37" t="s">
        <v>5</v>
      </c>
      <c r="C27" s="88" t="s">
        <v>12</v>
      </c>
      <c r="D27" s="94" t="s">
        <v>15</v>
      </c>
      <c r="E27" s="94" t="s">
        <v>15</v>
      </c>
      <c r="F27" s="94" t="s">
        <v>15</v>
      </c>
      <c r="G27" s="94" t="s">
        <v>15</v>
      </c>
      <c r="H27" s="94" t="s">
        <v>15</v>
      </c>
      <c r="I27" s="94" t="s">
        <v>15</v>
      </c>
      <c r="J27" s="94" t="s">
        <v>15</v>
      </c>
      <c r="K27" s="94" t="s">
        <v>15</v>
      </c>
      <c r="L27" s="94" t="s">
        <v>15</v>
      </c>
    </row>
    <row r="28" spans="1:18" ht="16.5" thickBot="1" x14ac:dyDescent="0.25">
      <c r="A28" s="30"/>
      <c r="B28" s="14" t="s">
        <v>20</v>
      </c>
      <c r="C28" s="61"/>
      <c r="D28" s="10"/>
      <c r="E28" s="10"/>
      <c r="F28" s="10"/>
      <c r="G28" s="1"/>
      <c r="H28" s="19"/>
      <c r="I28" s="19"/>
      <c r="J28" s="19"/>
      <c r="K28" s="19"/>
      <c r="L28" s="19"/>
    </row>
    <row r="29" spans="1:18" ht="53.25" customHeight="1" x14ac:dyDescent="0.2">
      <c r="A29" s="30"/>
      <c r="B29" s="89" t="s">
        <v>51</v>
      </c>
      <c r="C29" s="97">
        <f t="shared" ref="C29:C38" si="6">SUM(D29:L29)</f>
        <v>2719155</v>
      </c>
      <c r="D29" s="98">
        <v>661434</v>
      </c>
      <c r="E29" s="98"/>
      <c r="F29" s="98">
        <f>1357284+138738+60154+42112+47362+61000+8718</f>
        <v>1715368</v>
      </c>
      <c r="G29" s="98">
        <f>295581+13706+5481+15108</f>
        <v>329876</v>
      </c>
      <c r="H29" s="98">
        <v>12477</v>
      </c>
      <c r="I29" s="98"/>
      <c r="J29" s="99"/>
      <c r="K29" s="99"/>
      <c r="L29" s="99"/>
    </row>
    <row r="30" spans="1:18" ht="30" customHeight="1" x14ac:dyDescent="0.2">
      <c r="A30" s="30"/>
      <c r="B30" s="90" t="s">
        <v>52</v>
      </c>
      <c r="C30" s="97">
        <f t="shared" si="6"/>
        <v>47797</v>
      </c>
      <c r="D30" s="96"/>
      <c r="E30" s="96"/>
      <c r="F30" s="96">
        <v>47797</v>
      </c>
      <c r="G30" s="96"/>
      <c r="H30" s="96"/>
      <c r="I30" s="96"/>
      <c r="J30" s="100"/>
      <c r="K30" s="100"/>
      <c r="L30" s="100"/>
    </row>
    <row r="31" spans="1:18" ht="30.75" customHeight="1" x14ac:dyDescent="0.2">
      <c r="A31" s="30"/>
      <c r="B31" s="89" t="s">
        <v>32</v>
      </c>
      <c r="C31" s="97">
        <f t="shared" si="6"/>
        <v>1338266</v>
      </c>
      <c r="D31" s="96"/>
      <c r="E31" s="96">
        <v>770350</v>
      </c>
      <c r="F31" s="96"/>
      <c r="G31" s="96"/>
      <c r="H31" s="96"/>
      <c r="I31" s="96"/>
      <c r="J31" s="100"/>
      <c r="K31" s="100">
        <v>148514</v>
      </c>
      <c r="L31" s="100">
        <v>419402</v>
      </c>
    </row>
    <row r="32" spans="1:18" s="41" customFormat="1" ht="39.75" customHeight="1" x14ac:dyDescent="0.2">
      <c r="A32" s="42"/>
      <c r="B32" s="89" t="s">
        <v>53</v>
      </c>
      <c r="C32" s="97">
        <f t="shared" si="6"/>
        <v>453027</v>
      </c>
      <c r="D32" s="96"/>
      <c r="E32" s="96"/>
      <c r="F32" s="96">
        <f>414915+34685</f>
        <v>449600</v>
      </c>
      <c r="G32" s="96">
        <f>3427</f>
        <v>3427</v>
      </c>
      <c r="H32" s="96"/>
      <c r="I32" s="96"/>
      <c r="J32" s="100"/>
      <c r="K32" s="100"/>
      <c r="L32" s="100"/>
    </row>
    <row r="33" spans="1:12" s="41" customFormat="1" ht="84.75" customHeight="1" x14ac:dyDescent="0.2">
      <c r="A33" s="42"/>
      <c r="B33" s="89" t="s">
        <v>56</v>
      </c>
      <c r="C33" s="97">
        <f t="shared" si="6"/>
        <v>4001603</v>
      </c>
      <c r="D33" s="96"/>
      <c r="E33" s="96"/>
      <c r="F33" s="96">
        <f>126673+55356+1939478+242792+90230+63168+71042+243997+104612</f>
        <v>2937348</v>
      </c>
      <c r="G33" s="96">
        <f>171047+6808+509470+23986+21926+181298</f>
        <v>914535</v>
      </c>
      <c r="H33" s="96">
        <v>149720</v>
      </c>
      <c r="I33" s="96"/>
      <c r="J33" s="100"/>
      <c r="K33" s="100"/>
      <c r="L33" s="100"/>
    </row>
    <row r="34" spans="1:12" s="41" customFormat="1" ht="33" customHeight="1" x14ac:dyDescent="0.2">
      <c r="A34" s="42"/>
      <c r="B34" s="89" t="s">
        <v>33</v>
      </c>
      <c r="C34" s="97">
        <f t="shared" si="6"/>
        <v>638453</v>
      </c>
      <c r="D34" s="96"/>
      <c r="E34" s="96"/>
      <c r="F34" s="96">
        <f>9226+342261+69369+10026+7019+7894+20333+17435</f>
        <v>483563</v>
      </c>
      <c r="G34" s="96">
        <f>1135+89906+6853+1827+30216</f>
        <v>129937</v>
      </c>
      <c r="H34" s="96">
        <v>24953</v>
      </c>
      <c r="I34" s="96"/>
      <c r="J34" s="100"/>
      <c r="K34" s="100"/>
      <c r="L34" s="100"/>
    </row>
    <row r="35" spans="1:12" s="41" customFormat="1" ht="33" customHeight="1" x14ac:dyDescent="0.2">
      <c r="A35" s="42"/>
      <c r="B35" s="89" t="s">
        <v>34</v>
      </c>
      <c r="C35" s="97">
        <f t="shared" si="6"/>
        <v>1924472</v>
      </c>
      <c r="D35" s="96"/>
      <c r="E35" s="96"/>
      <c r="F35" s="96">
        <f>84448+27678+507626+104054+40102+28075+31575+81334+43588</f>
        <v>948480</v>
      </c>
      <c r="G35" s="96">
        <f>114032+3404+218042+10280+7309+75541</f>
        <v>428608</v>
      </c>
      <c r="H35" s="96">
        <v>62384</v>
      </c>
      <c r="I35" s="96"/>
      <c r="J35" s="100">
        <v>485000</v>
      </c>
      <c r="K35" s="100"/>
      <c r="L35" s="100"/>
    </row>
    <row r="36" spans="1:12" s="59" customFormat="1" ht="34.5" customHeight="1" x14ac:dyDescent="0.2">
      <c r="A36" s="60"/>
      <c r="B36" s="89" t="s">
        <v>35</v>
      </c>
      <c r="C36" s="97">
        <f t="shared" si="6"/>
        <v>581047</v>
      </c>
      <c r="D36" s="96"/>
      <c r="E36" s="96"/>
      <c r="F36" s="96">
        <f>361517+126907+34685</f>
        <v>523109</v>
      </c>
      <c r="G36" s="96">
        <f>54511+3427</f>
        <v>57938</v>
      </c>
      <c r="H36" s="96"/>
      <c r="I36" s="96"/>
      <c r="J36" s="100"/>
      <c r="K36" s="100"/>
      <c r="L36" s="100"/>
    </row>
    <row r="37" spans="1:12" s="41" customFormat="1" ht="39.75" customHeight="1" x14ac:dyDescent="0.2">
      <c r="A37" s="42"/>
      <c r="B37" s="89" t="s">
        <v>54</v>
      </c>
      <c r="C37" s="97">
        <f t="shared" si="6"/>
        <v>249087</v>
      </c>
      <c r="D37" s="96"/>
      <c r="E37" s="96"/>
      <c r="F37" s="96">
        <f>172865+69369-92717</f>
        <v>149517</v>
      </c>
      <c r="G37" s="96">
        <f>6853+92717</f>
        <v>99570</v>
      </c>
      <c r="H37" s="96"/>
      <c r="I37" s="96"/>
      <c r="J37" s="100"/>
      <c r="K37" s="100"/>
      <c r="L37" s="100"/>
    </row>
    <row r="38" spans="1:12" s="41" customFormat="1" ht="39" customHeight="1" x14ac:dyDescent="0.2">
      <c r="A38" s="42"/>
      <c r="B38" s="89" t="s">
        <v>55</v>
      </c>
      <c r="C38" s="97">
        <f t="shared" si="6"/>
        <v>304344</v>
      </c>
      <c r="D38" s="96"/>
      <c r="E38" s="96"/>
      <c r="F38" s="96">
        <v>304344</v>
      </c>
      <c r="G38" s="96"/>
      <c r="H38" s="96"/>
      <c r="I38" s="96"/>
      <c r="J38" s="100"/>
      <c r="K38" s="100"/>
      <c r="L38" s="100"/>
    </row>
    <row r="39" spans="1:12" ht="27" customHeight="1" x14ac:dyDescent="0.2">
      <c r="A39" s="30"/>
      <c r="B39" s="91" t="s">
        <v>48</v>
      </c>
      <c r="C39" s="97">
        <f t="shared" ref="C39:C40" si="7">SUM(D39:L39)</f>
        <v>140000</v>
      </c>
      <c r="D39" s="96">
        <v>140000</v>
      </c>
      <c r="E39" s="96"/>
      <c r="F39" s="96"/>
      <c r="G39" s="96"/>
      <c r="H39" s="96"/>
      <c r="I39" s="96"/>
      <c r="J39" s="100"/>
      <c r="K39" s="100"/>
      <c r="L39" s="100"/>
    </row>
    <row r="40" spans="1:12" ht="25.5" customHeight="1" x14ac:dyDescent="0.2">
      <c r="A40" s="30"/>
      <c r="B40" s="91" t="s">
        <v>49</v>
      </c>
      <c r="C40" s="97">
        <f t="shared" si="7"/>
        <v>1814916</v>
      </c>
      <c r="D40" s="96"/>
      <c r="E40" s="96"/>
      <c r="F40" s="96"/>
      <c r="G40" s="96">
        <v>1814916</v>
      </c>
      <c r="H40" s="96"/>
      <c r="I40" s="96"/>
      <c r="J40" s="100"/>
      <c r="K40" s="100"/>
      <c r="L40" s="100"/>
    </row>
    <row r="41" spans="1:12" s="57" customFormat="1" ht="25.5" customHeight="1" x14ac:dyDescent="0.2">
      <c r="A41" s="58"/>
      <c r="B41" s="91" t="s">
        <v>50</v>
      </c>
      <c r="C41" s="97">
        <f>SUM(D41:L41)</f>
        <v>2803499</v>
      </c>
      <c r="D41" s="96">
        <v>43017</v>
      </c>
      <c r="E41" s="96"/>
      <c r="F41" s="96">
        <v>1222564</v>
      </c>
      <c r="G41" s="96">
        <v>1315708</v>
      </c>
      <c r="H41" s="96">
        <v>251854</v>
      </c>
      <c r="I41" s="96">
        <v>68334</v>
      </c>
      <c r="J41" s="100">
        <v>-97978</v>
      </c>
      <c r="K41" s="100"/>
      <c r="L41" s="100"/>
    </row>
    <row r="42" spans="1:12" ht="22.5" customHeight="1" x14ac:dyDescent="0.2">
      <c r="A42" s="30"/>
      <c r="B42" s="91"/>
      <c r="C42" s="97"/>
      <c r="D42" s="96"/>
      <c r="E42" s="96"/>
      <c r="F42" s="96"/>
      <c r="G42" s="96"/>
      <c r="H42" s="96"/>
      <c r="I42" s="96"/>
      <c r="J42" s="100"/>
      <c r="K42" s="100"/>
      <c r="L42" s="100"/>
    </row>
    <row r="43" spans="1:12" ht="55.5" customHeight="1" x14ac:dyDescent="0.2">
      <c r="A43" s="30"/>
      <c r="B43" s="11" t="s">
        <v>25</v>
      </c>
      <c r="C43" s="101">
        <f t="shared" ref="C43:L43" si="8">SUM(C29:C41)</f>
        <v>17015666</v>
      </c>
      <c r="D43" s="102">
        <f t="shared" si="8"/>
        <v>844451</v>
      </c>
      <c r="E43" s="102">
        <f t="shared" si="8"/>
        <v>770350</v>
      </c>
      <c r="F43" s="102">
        <f t="shared" si="8"/>
        <v>8781690</v>
      </c>
      <c r="G43" s="102">
        <f t="shared" si="8"/>
        <v>5094515</v>
      </c>
      <c r="H43" s="102">
        <f t="shared" si="8"/>
        <v>501388</v>
      </c>
      <c r="I43" s="102">
        <f t="shared" si="8"/>
        <v>68334</v>
      </c>
      <c r="J43" s="102">
        <f t="shared" si="8"/>
        <v>387022</v>
      </c>
      <c r="K43" s="102">
        <f t="shared" si="8"/>
        <v>148514</v>
      </c>
      <c r="L43" s="102">
        <f t="shared" si="8"/>
        <v>419402</v>
      </c>
    </row>
    <row r="44" spans="1:12" x14ac:dyDescent="0.2">
      <c r="J44" s="40"/>
      <c r="K44" s="40"/>
      <c r="L44" s="40"/>
    </row>
  </sheetData>
  <mergeCells count="10">
    <mergeCell ref="A23:A24"/>
    <mergeCell ref="A2:B2"/>
    <mergeCell ref="C2:D2"/>
    <mergeCell ref="A3:B3"/>
    <mergeCell ref="C3:D3"/>
    <mergeCell ref="A4:B4"/>
    <mergeCell ref="C4:D4"/>
    <mergeCell ref="D7:I7"/>
    <mergeCell ref="A9:A10"/>
    <mergeCell ref="D21:I21"/>
  </mergeCells>
  <pageMargins left="0.7" right="0.7" top="0.75" bottom="0.75" header="0.3" footer="0.3"/>
  <pageSetup scale="42" fitToHeight="0" orientation="landscape" r:id="rId1"/>
  <headerFooter>
    <oddHeader>&amp;L&amp;"Calibri Light,Bold"&amp;24Strategic Budgeting</oddHead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Strategic Budgeting</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2016-01-08T20:18:55Z</cp:lastPrinted>
  <dcterms:created xsi:type="dcterms:W3CDTF">2015-11-02T20:49:15Z</dcterms:created>
  <dcterms:modified xsi:type="dcterms:W3CDTF">2016-06-01T18:43:46Z</dcterms:modified>
</cp:coreProperties>
</file>